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8. Август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62913" refMode="R1C1"/>
</workbook>
</file>

<file path=xl/calcChain.xml><?xml version="1.0" encoding="utf-8"?>
<calcChain xmlns="http://schemas.openxmlformats.org/spreadsheetml/2006/main">
  <c r="H4" i="21" l="1"/>
  <c r="H8" i="21" l="1"/>
  <c r="E6" i="21" l="1"/>
  <c r="E4" i="21" s="1"/>
  <c r="E8" i="21" s="1"/>
  <c r="G14" i="21" l="1"/>
  <c r="I4" i="21" l="1"/>
  <c r="H9" i="21"/>
  <c r="I8" i="21"/>
  <c r="I10" i="21" l="1"/>
  <c r="E6" i="6" l="1"/>
  <c r="F6" i="6" s="1"/>
  <c r="D5" i="26" l="1"/>
  <c r="G9" i="26" l="1"/>
  <c r="F7" i="6" l="1"/>
  <c r="F9" i="26" l="1"/>
  <c r="F11" i="6" l="1"/>
  <c r="G6" i="22" l="1"/>
  <c r="E5" i="26"/>
  <c r="E9" i="26"/>
  <c r="G7" i="22" l="1"/>
  <c r="G9" i="22" s="1"/>
  <c r="F13" i="6"/>
  <c r="E6" i="26" s="1"/>
  <c r="F15" i="6" l="1"/>
  <c r="G6" i="26"/>
  <c r="F14" i="6"/>
  <c r="F6" i="26"/>
</calcChain>
</file>

<file path=xl/sharedStrings.xml><?xml version="1.0" encoding="utf-8"?>
<sst xmlns="http://schemas.openxmlformats.org/spreadsheetml/2006/main" count="83" uniqueCount="77">
  <si>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</si>
  <si>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</si>
  <si>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</si>
  <si>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</si>
  <si>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</si>
  <si>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</si>
  <si>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</si>
  <si>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</si>
  <si>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</si>
  <si>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</si>
  <si>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</si>
  <si>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</si>
  <si>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</si>
  <si>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</si>
  <si>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</si>
  <si>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</si>
  <si>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</si>
  <si>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</si>
  <si>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</si>
  <si>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</si>
  <si>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</si>
  <si>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</si>
  <si>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</si>
  <si>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</si>
  <si>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</si>
  <si>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</si>
  <si>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</si>
  <si>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</si>
  <si>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</si>
  <si>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</si>
  <si>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</si>
  <si>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</si>
  <si>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</si>
  <si>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</si>
  <si>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</si>
  <si>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</si>
  <si>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</si>
  <si>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</si>
  <si>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</si>
  <si>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</si>
  <si>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</si>
  <si>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</si>
  <si>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</si>
  <si>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</si>
  <si>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</si>
  <si>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</si>
  <si>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</si>
  <si>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</si>
  <si>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</si>
  <si>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</si>
  <si>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</si>
  <si>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</si>
  <si>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</si>
  <si>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</si>
  <si>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</si>
  <si>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</si>
  <si>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</si>
  <si>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</si>
  <si>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</si>
  <si>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</si>
  <si>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</si>
  <si>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</si>
  <si>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</si>
  <si>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</si>
  <si>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</si>
  <si>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</si>
  <si>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</si>
  <si>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</si>
  <si>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</si>
  <si>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</si>
  <si>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</si>
  <si>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</si>
  <si>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</si>
  <si>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показаний общего прибора учета тепловой энергии за Август 2021г.</t>
  </si>
  <si>
    <t>Расчет платы за коммунальные услуги по гаражу за Август 2021 года</t>
  </si>
  <si>
    <t>СПРАВОЧНАЯ ИНФОРМАЦИЯ потребление коммунальных услуг в доме ул.Ак. Грушина, д.8  август  2021 г.</t>
  </si>
  <si>
    <t>Отчет по вывозу ТКО за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</si>
</sst>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  <numFmt numFmtId="179" formatCode="_-* #,##0.000\ _₽_-;\-* #,##0.000\ _₽_-;_-* &quot;-&quot;??\ _₽_-;_-@_-"/>
    <numFmt numFmtId="180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5" fontId="15" fillId="0" borderId="0" xfId="1" applyNumberFormat="1" applyFont="1"/>
    <xf numFmtId="43" fontId="15" fillId="0" borderId="0" xfId="1" applyNumberFormat="1" applyFont="1"/>
    <xf numFmtId="176" fontId="15" fillId="0" borderId="0" xfId="1" applyNumberFormat="1" applyFont="1"/>
    <xf numFmtId="43" fontId="15" fillId="0" borderId="0" xfId="1" applyNumberFormat="1" applyFont="1" applyBorder="1"/>
    <xf numFmtId="174" fontId="10" fillId="0" borderId="0" xfId="1" applyNumberFormat="1" applyFont="1" applyBorder="1" applyProtection="1"/>
    <xf numFmtId="180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9" fontId="25" fillId="0" borderId="0" xfId="1" applyNumberFormat="1" applyFont="1"/>
    <xf numFmtId="179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zoomScale="91" zoomScaleNormal="91" zoomScaleSheetLayoutView="100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5" t="s">
        <v>2</v>
      </c>
      <c r="B2" s="55"/>
      <c r="C2" s="55"/>
      <c r="D2" s="55"/>
      <c r="E2" s="55"/>
      <c r="F2" s="55"/>
    </row>
    <row r="3" spans="1:8" ht="18.75">
      <c r="A3" s="55" t="s">
        <v>73</v>
      </c>
      <c r="B3" s="55"/>
      <c r="C3" s="55"/>
      <c r="D3" s="55"/>
      <c r="E3" s="55"/>
      <c r="F3" s="55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11587.72</v>
      </c>
      <c r="D6" s="11">
        <v>11631.62</v>
      </c>
      <c r="E6" s="11">
        <f>D6-C6</f>
        <v>43.900000000001455</v>
      </c>
      <c r="F6" s="26">
        <f>E6+G6</f>
        <v>44.920000000001458</v>
      </c>
      <c r="G6" s="45">
        <v>1.02</v>
      </c>
      <c r="H6" s="7"/>
    </row>
    <row r="7" spans="1:8" ht="15.75">
      <c r="A7" s="58" t="s">
        <v>45</v>
      </c>
      <c r="B7" s="58"/>
      <c r="C7" s="58"/>
      <c r="D7" s="58"/>
      <c r="E7" s="58"/>
      <c r="F7" s="2">
        <f>9105.7+1367.3+1904.9</f>
        <v>12377.9</v>
      </c>
    </row>
    <row r="8" spans="1:8" ht="10.5" customHeight="1">
      <c r="A8" s="52"/>
      <c r="B8" s="52"/>
      <c r="C8" s="52"/>
      <c r="D8" s="52"/>
      <c r="E8" s="52"/>
      <c r="F8" s="52"/>
    </row>
    <row r="9" spans="1:8" ht="42" customHeight="1">
      <c r="A9" s="56" t="s">
        <v>41</v>
      </c>
      <c r="B9" s="57"/>
      <c r="C9" s="57"/>
      <c r="D9" s="57"/>
      <c r="E9" s="57"/>
      <c r="F9" s="35">
        <v>537.5</v>
      </c>
    </row>
    <row r="10" spans="1:8" ht="18.75">
      <c r="A10" s="53" t="s">
        <v>42</v>
      </c>
      <c r="B10" s="53"/>
      <c r="C10" s="53"/>
      <c r="D10" s="53"/>
      <c r="E10" s="53"/>
      <c r="F10" s="31">
        <v>5.0999999999999997E-2</v>
      </c>
    </row>
    <row r="11" spans="1:8" ht="37.15" customHeight="1">
      <c r="A11" s="54" t="s">
        <v>35</v>
      </c>
      <c r="B11" s="54"/>
      <c r="C11" s="54"/>
      <c r="D11" s="54"/>
      <c r="E11" s="54"/>
      <c r="F11" s="46">
        <f>F9*F10</f>
        <v>27.412499999999998</v>
      </c>
      <c r="G11" s="28"/>
    </row>
    <row r="12" spans="1:8" ht="19.149999999999999" customHeight="1">
      <c r="A12" s="53" t="s">
        <v>36</v>
      </c>
      <c r="B12" s="53"/>
      <c r="C12" s="53"/>
      <c r="D12" s="53"/>
      <c r="E12" s="53"/>
      <c r="F12" s="47">
        <v>0</v>
      </c>
    </row>
    <row r="13" spans="1:8" ht="41.45" customHeight="1">
      <c r="A13" s="54" t="s">
        <v>43</v>
      </c>
      <c r="B13" s="54"/>
      <c r="C13" s="54"/>
      <c r="D13" s="54"/>
      <c r="E13" s="54"/>
      <c r="F13" s="36">
        <f>(F6)/(F11+F12)*F10</f>
        <v>8.357209302325852E-2</v>
      </c>
    </row>
    <row r="14" spans="1:8" ht="40.15" customHeight="1">
      <c r="A14" s="54" t="s">
        <v>47</v>
      </c>
      <c r="B14" s="54"/>
      <c r="C14" s="54"/>
      <c r="D14" s="54"/>
      <c r="E14" s="54"/>
      <c r="F14" s="29">
        <f>F19*F13+F17</f>
        <v>236.07709544186716</v>
      </c>
      <c r="G14" s="10"/>
    </row>
    <row r="15" spans="1:8" ht="33" customHeight="1">
      <c r="A15" s="54" t="s">
        <v>71</v>
      </c>
      <c r="B15" s="54"/>
      <c r="C15" s="54"/>
      <c r="D15" s="54"/>
      <c r="E15" s="54"/>
      <c r="F15" s="29">
        <f>F13*F19*3.23</f>
        <v>668.4714182772309</v>
      </c>
      <c r="G15" s="10"/>
    </row>
    <row r="16" spans="1:8" ht="34.9" customHeight="1">
      <c r="A16" s="53" t="s">
        <v>37</v>
      </c>
      <c r="B16" s="53"/>
      <c r="C16" s="53"/>
      <c r="D16" s="53"/>
      <c r="E16" s="53"/>
      <c r="F16" s="33">
        <v>1045</v>
      </c>
    </row>
    <row r="17" spans="1:6" ht="18.75">
      <c r="A17" s="53" t="s">
        <v>38</v>
      </c>
      <c r="B17" s="53"/>
      <c r="C17" s="53"/>
      <c r="D17" s="53"/>
      <c r="E17" s="53"/>
      <c r="F17" s="32">
        <v>29.12</v>
      </c>
    </row>
    <row r="18" spans="1:6" ht="18.75">
      <c r="A18" s="53" t="s">
        <v>39</v>
      </c>
      <c r="B18" s="53"/>
      <c r="C18" s="53"/>
      <c r="D18" s="53"/>
      <c r="E18" s="53"/>
      <c r="F18" s="32">
        <v>4.29</v>
      </c>
    </row>
    <row r="19" spans="1:6" ht="18.75">
      <c r="A19" s="53" t="s">
        <v>40</v>
      </c>
      <c r="B19" s="53"/>
      <c r="C19" s="53"/>
      <c r="D19" s="53"/>
      <c r="E19" s="53"/>
      <c r="F19" s="32">
        <v>2476.39</v>
      </c>
    </row>
    <row r="20" spans="1:6" ht="54.6" customHeight="1">
      <c r="A20" s="56" t="s">
        <v>55</v>
      </c>
      <c r="B20" s="57"/>
      <c r="C20" s="57"/>
      <c r="D20" s="57"/>
      <c r="E20" s="57"/>
      <c r="F20" s="34"/>
    </row>
    <row r="21" spans="1:6" ht="66.75" customHeight="1">
      <c r="A21" s="30"/>
      <c r="B21" s="30"/>
      <c r="C21" s="30"/>
      <c r="D21" s="30"/>
      <c r="E21" s="30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I10" sqref="I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1" t="s">
        <v>76</v>
      </c>
      <c r="B1" s="61"/>
      <c r="C1" s="61"/>
      <c r="D1" s="61"/>
      <c r="E1" s="61"/>
      <c r="F1" s="61"/>
      <c r="G1" s="61"/>
      <c r="H1" s="61"/>
    </row>
    <row r="2" spans="1:9" ht="25.5" customHeight="1"/>
    <row r="3" spans="1:9" ht="14.45" customHeight="1">
      <c r="A3" s="62" t="s">
        <v>54</v>
      </c>
      <c r="B3" s="62"/>
      <c r="C3" s="62"/>
      <c r="D3" s="62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3" t="s">
        <v>58</v>
      </c>
      <c r="B4" s="63"/>
      <c r="C4" s="63"/>
      <c r="D4" s="63"/>
      <c r="E4" s="39">
        <f>E5-E7-E6</f>
        <v>9778.2000000000007</v>
      </c>
      <c r="F4" s="40">
        <v>891.53</v>
      </c>
      <c r="G4" s="40">
        <v>66.92</v>
      </c>
      <c r="H4" s="41">
        <f>G4*F4</f>
        <v>59661.187599999997</v>
      </c>
      <c r="I4" s="42">
        <f>(H4-G7*F7-G14*F7-G16*F7)/E4</f>
        <v>5.5902291720357526</v>
      </c>
    </row>
    <row r="5" spans="1:9" ht="15.75">
      <c r="A5" s="64" t="s">
        <v>56</v>
      </c>
      <c r="B5" s="65"/>
      <c r="C5" s="65"/>
      <c r="D5" s="66"/>
      <c r="E5" s="48">
        <v>12377.9</v>
      </c>
      <c r="F5" s="40"/>
      <c r="G5" s="40"/>
      <c r="H5" s="41"/>
      <c r="I5" s="42"/>
    </row>
    <row r="6" spans="1:9" ht="15.75">
      <c r="A6" s="64" t="s">
        <v>61</v>
      </c>
      <c r="B6" s="65"/>
      <c r="C6" s="65"/>
      <c r="D6" s="66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3" t="s">
        <v>57</v>
      </c>
      <c r="B7" s="63"/>
      <c r="C7" s="63"/>
      <c r="D7" s="63"/>
      <c r="E7" s="39">
        <v>1367.3</v>
      </c>
      <c r="F7" s="40">
        <v>891.53</v>
      </c>
      <c r="G7" s="40">
        <v>2</v>
      </c>
      <c r="H7" s="41"/>
      <c r="I7" s="42"/>
    </row>
    <row r="8" spans="1:9" ht="15.75">
      <c r="A8" s="64" t="s">
        <v>52</v>
      </c>
      <c r="B8" s="65"/>
      <c r="C8" s="65"/>
      <c r="D8" s="66"/>
      <c r="E8" s="39">
        <f>E4</f>
        <v>9778.2000000000007</v>
      </c>
      <c r="F8" s="40">
        <v>891.53</v>
      </c>
      <c r="G8" s="40">
        <v>9.1</v>
      </c>
      <c r="H8" s="41">
        <f>G8*F8</f>
        <v>8112.9229999999998</v>
      </c>
      <c r="I8" s="42">
        <f>H8/E8</f>
        <v>0.82969493362786595</v>
      </c>
    </row>
    <row r="9" spans="1:9" ht="15.75">
      <c r="A9" s="64" t="s">
        <v>72</v>
      </c>
      <c r="B9" s="65"/>
      <c r="C9" s="65"/>
      <c r="D9" s="66"/>
      <c r="E9" s="51"/>
      <c r="F9" s="40"/>
      <c r="G9" s="40"/>
      <c r="H9" s="41">
        <f>H4+H8-(G14+G16)*F8</f>
        <v>64558.36189</v>
      </c>
      <c r="I9" s="42"/>
    </row>
    <row r="10" spans="1:9" ht="43.15" customHeight="1">
      <c r="A10" s="60" t="s">
        <v>53</v>
      </c>
      <c r="B10" s="60"/>
      <c r="C10" s="60"/>
      <c r="D10" s="60"/>
      <c r="E10" s="43"/>
      <c r="F10" s="39"/>
      <c r="G10" s="39"/>
      <c r="H10" s="44"/>
      <c r="I10" s="49">
        <f>I4+I8</f>
        <v>6.4199241056636183</v>
      </c>
    </row>
    <row r="13" spans="1:9">
      <c r="A13" t="s">
        <v>62</v>
      </c>
    </row>
    <row r="14" spans="1:9">
      <c r="A14">
        <v>1</v>
      </c>
      <c r="B14" s="59" t="s">
        <v>64</v>
      </c>
      <c r="C14" s="59"/>
      <c r="D14" s="59"/>
      <c r="E14" t="s">
        <v>66</v>
      </c>
      <c r="F14" s="50" t="s">
        <v>65</v>
      </c>
      <c r="G14">
        <f>0.715+1.995</f>
        <v>2.71</v>
      </c>
    </row>
    <row r="15" spans="1:9">
      <c r="A15">
        <v>2</v>
      </c>
      <c r="B15" s="59" t="s">
        <v>63</v>
      </c>
      <c r="C15" s="59"/>
      <c r="D15" s="59"/>
      <c r="E15" t="s">
        <v>67</v>
      </c>
      <c r="F15" t="s">
        <v>60</v>
      </c>
      <c r="G15" t="s">
        <v>59</v>
      </c>
    </row>
    <row r="16" spans="1:9">
      <c r="A16">
        <v>3</v>
      </c>
      <c r="B16" s="59" t="s">
        <v>68</v>
      </c>
      <c r="C16" s="59"/>
      <c r="E16" t="s">
        <v>69</v>
      </c>
      <c r="F16" t="s">
        <v>70</v>
      </c>
      <c r="G16">
        <v>0.89700000000000002</v>
      </c>
    </row>
  </sheetData>
  <mergeCells count="12">
    <mergeCell ref="B16:C16"/>
    <mergeCell ref="B15:D15"/>
    <mergeCell ref="B14:D14"/>
    <mergeCell ref="A10:D10"/>
    <mergeCell ref="A1:H1"/>
    <mergeCell ref="A3:D3"/>
    <mergeCell ref="A4:D4"/>
    <mergeCell ref="A7:D7"/>
    <mergeCell ref="A8:D8"/>
    <mergeCell ref="A6:D6"/>
    <mergeCell ref="A5:D5"/>
    <mergeCell ref="A9:D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9" sqref="G9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7" t="s">
        <v>74</v>
      </c>
      <c r="B1" s="68"/>
      <c r="C1" s="68"/>
      <c r="D1" s="68"/>
      <c r="E1" s="68"/>
      <c r="F1" s="68"/>
      <c r="G1" s="68"/>
      <c r="H1" s="68"/>
    </row>
    <row r="3" spans="1:9" ht="18.75">
      <c r="A3" s="69" t="s">
        <v>8</v>
      </c>
      <c r="B3" s="69"/>
      <c r="C3" s="69"/>
      <c r="D3" s="69"/>
      <c r="E3" s="69"/>
      <c r="F3" s="6"/>
      <c r="G3" s="13">
        <v>5707.31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0</v>
      </c>
    </row>
    <row r="7" spans="1:9">
      <c r="A7" t="s">
        <v>33</v>
      </c>
      <c r="G7" s="14">
        <f>(G4*891.53+G3*4.29+G6+G5*(29.12+34.73))*0.014</f>
        <v>376.68287860000009</v>
      </c>
    </row>
    <row r="9" spans="1:9" ht="21">
      <c r="A9" t="s">
        <v>11</v>
      </c>
      <c r="G9" s="15">
        <f>((G3*4.01+G4*866.1+G5*(28.01+33.4)+G6+G7)/86)</f>
        <v>297.78251137906977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0" sqref="E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75</v>
      </c>
    </row>
    <row r="2" spans="1:7">
      <c r="A2" s="70" t="s">
        <v>12</v>
      </c>
      <c r="B2" s="70" t="s">
        <v>13</v>
      </c>
      <c r="C2" s="70" t="s">
        <v>14</v>
      </c>
      <c r="D2" s="70" t="s">
        <v>15</v>
      </c>
      <c r="E2" s="70" t="s">
        <v>16</v>
      </c>
      <c r="F2" s="70"/>
      <c r="G2" s="70"/>
    </row>
    <row r="3" spans="1:7">
      <c r="A3" s="70"/>
      <c r="B3" s="70"/>
      <c r="C3" s="70"/>
      <c r="D3" s="70"/>
      <c r="E3" s="70" t="s">
        <v>17</v>
      </c>
      <c r="F3" s="70"/>
      <c r="G3" s="70" t="s">
        <v>18</v>
      </c>
    </row>
    <row r="4" spans="1:7">
      <c r="A4" s="70"/>
      <c r="B4" s="70"/>
      <c r="C4" s="70"/>
      <c r="D4" s="70"/>
      <c r="E4" s="19" t="s">
        <v>19</v>
      </c>
      <c r="F4" s="19" t="s">
        <v>20</v>
      </c>
      <c r="G4" s="70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11631.62</v>
      </c>
      <c r="E5" s="23">
        <f>'Отопление и ГВС'!F12</f>
        <v>0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f>E7*'Отопление и ГВС'!F13</f>
        <v>42.788911627908362</v>
      </c>
      <c r="F6" s="24">
        <f>F7*'Отопление и ГВС'!F13</f>
        <v>0.26743069767442729</v>
      </c>
      <c r="G6" s="24">
        <f>G7*'Отопление и ГВС'!F13</f>
        <v>1.863657674418665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512</v>
      </c>
      <c r="F7" s="23">
        <v>3.2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25819</v>
      </c>
      <c r="E8" s="23">
        <v>1205</v>
      </c>
      <c r="F8" s="23">
        <v>4.3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1717</v>
      </c>
      <c r="F9" s="23">
        <f>F7+F8</f>
        <v>7.5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40276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2021-08-16T12:00:16Z</cp:lastPrinted>
  <dcterms:created xsi:type="dcterms:W3CDTF">2015-09-15T11:53:49Z</dcterms:created>
  <dcterms:modified xsi:type="dcterms:W3CDTF">2021-09-08T14:20:14Z</dcterms:modified>
</cp:coreProperties>
</file>